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\GASTROTAX\"/>
    </mc:Choice>
  </mc:AlternateContent>
  <xr:revisionPtr revIDLastSave="0" documentId="13_ncr:1_{0569607A-7426-43F1-BE62-752B5C7D449E}" xr6:coauthVersionLast="47" xr6:coauthVersionMax="47" xr10:uidLastSave="{00000000-0000-0000-0000-000000000000}"/>
  <workbookProtection workbookAlgorithmName="SHA-512" workbookHashValue="0NiOtvI+wYpWNY7at6weeNbh0e/4en3fK8er41QUJq7IEoVFpescmvHVtiWNojcKpTYjiBN/y1MVB1iueuRybg==" workbookSaltValue="thrKspSmqTyDEgOYGESIXg==" workbookSpinCount="100000" lockStructure="1"/>
  <bookViews>
    <workbookView xWindow="-120" yWindow="-120" windowWidth="51840" windowHeight="21390" xr2:uid="{24BCD377-FFB1-483A-BCF6-513B102F0FAC}"/>
  </bookViews>
  <sheets>
    <sheet name="SERWIS KELNERSKI FISKLA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D13" i="1" l="1"/>
  <c r="E13" i="1"/>
  <c r="G15" i="1"/>
  <c r="E15" i="1"/>
  <c r="D15" i="1"/>
  <c r="G13" i="1"/>
  <c r="F13" i="1"/>
  <c r="B16" i="1"/>
  <c r="H14" i="1" l="1"/>
  <c r="J14" i="1"/>
  <c r="I14" i="1"/>
  <c r="J15" i="1" s="1"/>
  <c r="I13" i="1"/>
  <c r="J13" i="1"/>
  <c r="E16" i="1"/>
  <c r="F16" i="1"/>
  <c r="D16" i="1"/>
  <c r="G16" i="1"/>
  <c r="H13" i="1"/>
  <c r="H16" i="1" l="1"/>
  <c r="J16" i="1"/>
  <c r="I15" i="1"/>
  <c r="I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BARTEK</author>
  </authors>
  <commentList>
    <comment ref="D7" authorId="0" shapeId="0" xr:uid="{CF22D15F-AE53-4750-8AA3-AF326874603C}">
      <text>
        <r>
          <rPr>
            <b/>
            <sz val="9"/>
            <color indexed="81"/>
            <rFont val="Tahoma"/>
            <family val="2"/>
            <charset val="238"/>
          </rPr>
          <t>GASTRO TAX:</t>
        </r>
        <r>
          <rPr>
            <sz val="9"/>
            <color indexed="81"/>
            <rFont val="Tahoma"/>
            <family val="2"/>
            <charset val="238"/>
          </rPr>
          <t xml:space="preserve">
ULGA DLA MŁODYCH DZIAŁA W PRAKTYCE  115 TYS zł w skali roku osiagnietego dochu :
85000 zł - ULGA dla młodych 
30000 zł - Kwota Wolna od Podatku 
Węc zaliczki na podatek dochody zaczynamy naliczać po przekroczeniu :
115 000 tys zł w skali roku czyli 9500 zł miesięcznie. </t>
        </r>
      </text>
    </comment>
    <comment ref="F7" authorId="0" shapeId="0" xr:uid="{F975ACB8-BF79-45D4-9CBE-DB16DED3AD79}">
      <text>
        <r>
          <rPr>
            <b/>
            <sz val="9"/>
            <color indexed="81"/>
            <rFont val="Tahoma"/>
            <family val="2"/>
            <charset val="238"/>
          </rPr>
          <t>GASTRO TAX:</t>
        </r>
        <r>
          <rPr>
            <sz val="9"/>
            <color indexed="81"/>
            <rFont val="Tahoma"/>
            <family val="2"/>
            <charset val="238"/>
          </rPr>
          <t xml:space="preserve">
ULGA DLA MŁODYCH DZIAŁA W PRAKTYCE  115 TYS zł w skali roku osiagnietego dochu :
85000 zł - ULGA dla młodych 
30000 zł - Kwota Wolna od Podatku 
Węc zaliczki na podatek dochody zaczynamy naliczać po przekroczeniu :
115 000 tys zł w skali roku czyli 9500 zł miesięcznie. </t>
        </r>
      </text>
    </comment>
    <comment ref="J7" authorId="0" shapeId="0" xr:uid="{6760D7A1-792B-41FB-895F-B75060B2CDE9}">
      <text>
        <r>
          <rPr>
            <b/>
            <sz val="9"/>
            <color indexed="81"/>
            <rFont val="Tahoma"/>
            <family val="2"/>
            <charset val="238"/>
          </rPr>
          <t>BARTEK:</t>
        </r>
        <r>
          <rPr>
            <sz val="9"/>
            <color indexed="81"/>
            <rFont val="Tahoma"/>
            <family val="2"/>
            <charset val="238"/>
          </rPr>
          <t xml:space="preserve">
Przyjęto , że dla 10 000 tys zł netto miesięcznie  przjescie z progu PIT 12 % do profu PIT 32% co jest pewnym uporoszczeniem dla celów porównanwczych</t>
        </r>
      </text>
    </comment>
    <comment ref="C10" authorId="0" shapeId="0" xr:uid="{B586DBAD-F34D-4A57-B9B7-BBD94554B94C}">
      <text>
        <r>
          <rPr>
            <b/>
            <sz val="9"/>
            <color indexed="81"/>
            <rFont val="Tahoma"/>
            <family val="2"/>
            <charset val="238"/>
          </rPr>
          <t>GASTRO TAX:</t>
        </r>
        <r>
          <rPr>
            <sz val="9"/>
            <color indexed="81"/>
            <rFont val="Tahoma"/>
            <family val="2"/>
            <charset val="238"/>
          </rPr>
          <t xml:space="preserve">
1 Grupa inwalidzka ( ta najlżejsza) uprawnia do: 
- dla umowy o pracę - dopłata 500 zł do stanowiska pracy
- dla JDG -30 % składki ZUS </t>
        </r>
      </text>
    </comment>
    <comment ref="D10" authorId="0" shapeId="0" xr:uid="{D37FEF91-6094-4D4C-886D-35648F9B0E9B}">
      <text>
        <r>
          <rPr>
            <b/>
            <sz val="9"/>
            <color indexed="81"/>
            <rFont val="Tahoma"/>
            <family val="2"/>
            <charset val="238"/>
          </rPr>
          <t>GASTRO TAX:</t>
        </r>
        <r>
          <rPr>
            <sz val="9"/>
            <color indexed="81"/>
            <rFont val="Tahoma"/>
            <family val="2"/>
            <charset val="238"/>
          </rPr>
          <t xml:space="preserve">
W przypadku Umów O pracę dla Osób z Grupa Inwalidzką jest dopłata stała 500 zł - niezależnie od wysokosci wynagordzenia. </t>
        </r>
      </text>
    </comment>
    <comment ref="E10" authorId="0" shapeId="0" xr:uid="{71634BB0-6FCB-4BF0-AD99-99FEEFB71F92}">
      <text>
        <r>
          <rPr>
            <b/>
            <sz val="9"/>
            <color indexed="81"/>
            <rFont val="Tahoma"/>
            <family val="2"/>
            <charset val="238"/>
          </rPr>
          <t>GASTRO TAX:</t>
        </r>
        <r>
          <rPr>
            <sz val="9"/>
            <color indexed="81"/>
            <rFont val="Tahoma"/>
            <family val="2"/>
            <charset val="238"/>
          </rPr>
          <t xml:space="preserve">
W przypadku Umów O pracę dla Osób z Grupa Inwalidzką jest dopłata stała 500 zł - niezależnie od wysokosci wynagordzenia. </t>
        </r>
      </text>
    </comment>
    <comment ref="F10" authorId="0" shapeId="0" xr:uid="{6852D72E-AF52-4F11-AC03-A33A6BE9D7D5}">
      <text>
        <r>
          <rPr>
            <b/>
            <sz val="9"/>
            <color indexed="81"/>
            <rFont val="Tahoma"/>
            <family val="2"/>
            <charset val="238"/>
          </rPr>
          <t>GASTRO TAX:</t>
        </r>
        <r>
          <rPr>
            <sz val="9"/>
            <color indexed="81"/>
            <rFont val="Tahoma"/>
            <family val="2"/>
            <charset val="238"/>
          </rPr>
          <t xml:space="preserve">
W przypadku Umów zlecenie Dopłata nie przysługuje</t>
        </r>
      </text>
    </comment>
    <comment ref="G10" authorId="0" shapeId="0" xr:uid="{248AE74B-39D5-46F2-8AD1-7FE81F0564B5}">
      <text>
        <r>
          <rPr>
            <b/>
            <sz val="9"/>
            <color indexed="81"/>
            <rFont val="Tahoma"/>
            <family val="2"/>
            <charset val="238"/>
          </rPr>
          <t>GASTRO TAX:</t>
        </r>
        <r>
          <rPr>
            <sz val="9"/>
            <color indexed="81"/>
            <rFont val="Tahoma"/>
            <family val="2"/>
            <charset val="238"/>
          </rPr>
          <t xml:space="preserve">
W przypadku Umów zlecenie Dopłata nie przysługuje</t>
        </r>
      </text>
    </comment>
    <comment ref="I10" authorId="0" shapeId="0" xr:uid="{90217C52-E38C-49EA-B12B-971D7A0C85C3}">
      <text>
        <r>
          <rPr>
            <b/>
            <sz val="9"/>
            <color indexed="81"/>
            <rFont val="Tahoma"/>
            <family val="2"/>
            <charset val="238"/>
          </rPr>
          <t>GASTRO TAX:</t>
        </r>
        <r>
          <rPr>
            <sz val="9"/>
            <color indexed="81"/>
            <rFont val="Tahoma"/>
            <family val="2"/>
            <charset val="238"/>
          </rPr>
          <t xml:space="preserve">
W Wprzypadku JDG 1 Grupa Inwalidzka skutkuje pominejszeniem zusu o 30 % </t>
        </r>
      </text>
    </comment>
    <comment ref="J10" authorId="0" shapeId="0" xr:uid="{828EAEF6-E9B7-4762-906B-29E847F30920}">
      <text>
        <r>
          <rPr>
            <b/>
            <sz val="9"/>
            <color indexed="81"/>
            <rFont val="Tahoma"/>
            <family val="2"/>
            <charset val="238"/>
          </rPr>
          <t>GASTRO TAX:</t>
        </r>
        <r>
          <rPr>
            <sz val="9"/>
            <color indexed="81"/>
            <rFont val="Tahoma"/>
            <family val="2"/>
            <charset val="238"/>
          </rPr>
          <t xml:space="preserve">
W Wprzypadku JDG 1 Grupa Inwalidzka skutkuje pominejszeniem zusu o 30 % </t>
        </r>
      </text>
    </comment>
    <comment ref="B11" authorId="0" shapeId="0" xr:uid="{C4C55032-3562-4C42-B892-3357087B4FE5}">
      <text>
        <r>
          <rPr>
            <b/>
            <sz val="9"/>
            <color indexed="81"/>
            <rFont val="Tahoma"/>
            <family val="2"/>
            <charset val="238"/>
          </rPr>
          <t>GASTRO TAX</t>
        </r>
        <r>
          <rPr>
            <sz val="9"/>
            <color indexed="81"/>
            <rFont val="Tahoma"/>
            <family val="2"/>
            <charset val="238"/>
          </rPr>
          <t xml:space="preserve">
WPROWADŹ WARTOŚĆ NETTO Z RAPROTU</t>
        </r>
      </text>
    </comment>
    <comment ref="B14" authorId="0" shapeId="0" xr:uid="{E769AF02-F267-4483-B4B6-B1D18EAA388C}">
      <text>
        <r>
          <rPr>
            <b/>
            <sz val="9"/>
            <color indexed="81"/>
            <rFont val="Tahoma"/>
            <family val="2"/>
            <charset val="238"/>
          </rPr>
          <t>GASTRO TAX:</t>
        </r>
        <r>
          <rPr>
            <sz val="9"/>
            <color indexed="81"/>
            <rFont val="Tahoma"/>
            <family val="2"/>
            <charset val="238"/>
          </rPr>
          <t xml:space="preserve">
WPROWADŹ WARTOŚĆ VAT Z RAPROTU
</t>
        </r>
        <r>
          <rPr>
            <b/>
            <sz val="9"/>
            <color indexed="81"/>
            <rFont val="Tahoma"/>
            <family val="2"/>
            <charset val="238"/>
          </rPr>
          <t>VAT WPROWADZAMY RĘCZNIE Z RACJI FAKTU , ŻE SERWISU CZĘSTO BYWAJĄ NA RÓŻNYCH STAVKACH i ŻADKOKIEDY JEST TO MNOŻNIK</t>
        </r>
      </text>
    </comment>
    <comment ref="C15" authorId="0" shapeId="0" xr:uid="{E798DC7F-B0FB-4E96-BA43-291FE1356E86}">
      <text>
        <r>
          <rPr>
            <b/>
            <sz val="9"/>
            <color indexed="81"/>
            <rFont val="Tahoma"/>
            <family val="2"/>
            <charset val="238"/>
          </rPr>
          <t>GASTRO TAX:</t>
        </r>
      </text>
    </comment>
    <comment ref="D15" authorId="0" shapeId="0" xr:uid="{32F9DE7B-3F1D-49C6-B0CC-250DE892D063}">
      <text>
        <r>
          <rPr>
            <b/>
            <sz val="9"/>
            <color indexed="81"/>
            <rFont val="Tahoma"/>
            <family val="2"/>
            <charset val="238"/>
          </rPr>
          <t>GASTRO TAX: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5" authorId="0" shapeId="0" xr:uid="{50A26DDE-5D2A-4897-A8DA-683ED17791BC}">
      <text>
        <r>
          <rPr>
            <b/>
            <sz val="9"/>
            <color indexed="81"/>
            <rFont val="Tahoma"/>
            <family val="2"/>
            <charset val="238"/>
          </rPr>
          <t>GASTRO TAX:</t>
        </r>
      </text>
    </comment>
    <comment ref="H15" authorId="0" shapeId="0" xr:uid="{31537B65-F051-40D3-A4EA-8DFA40B4A6EF}">
      <text>
        <r>
          <rPr>
            <b/>
            <sz val="9"/>
            <color indexed="81"/>
            <rFont val="Tahoma"/>
            <family val="2"/>
            <charset val="238"/>
          </rPr>
          <t>GASTRO TAX:</t>
        </r>
        <r>
          <rPr>
            <sz val="9"/>
            <color indexed="81"/>
            <rFont val="Tahoma"/>
            <family val="2"/>
            <charset val="238"/>
          </rPr>
          <t xml:space="preserve">
ZUS Na Ryczałcie Ewidencjonowanym jest stały i wynosi: 
dla przyhcodu 0-60 000 tys zł - 780 zł /msc
dla przychodu 60-300 tys zł - 970 zł /msc
Osoba pośrednicząca w wypłacie serwisu nie ponosi z tego tytułu większych kosztów ZUS</t>
        </r>
      </text>
    </comment>
  </commentList>
</comments>
</file>

<file path=xl/sharedStrings.xml><?xml version="1.0" encoding="utf-8"?>
<sst xmlns="http://schemas.openxmlformats.org/spreadsheetml/2006/main" count="28" uniqueCount="23">
  <si>
    <t>JDG Ryczałt 3%</t>
  </si>
  <si>
    <t>FORMA ZATRUDNIENIA</t>
  </si>
  <si>
    <t>JDG Liniowy 19%</t>
  </si>
  <si>
    <t>PODATEK DOCHODOWY</t>
  </si>
  <si>
    <t xml:space="preserve">DO DYSPOZYCJI </t>
  </si>
  <si>
    <t>NIE</t>
  </si>
  <si>
    <t>BRUTTO</t>
  </si>
  <si>
    <t>PODATEK VAT 23%</t>
  </si>
  <si>
    <t xml:space="preserve">Umowa zlecenie do 26 lat </t>
  </si>
  <si>
    <t xml:space="preserve">Umowa zlecenie pow 26 lat </t>
  </si>
  <si>
    <t>JDG Skala 12 %/32 %</t>
  </si>
  <si>
    <t xml:space="preserve">Umowa o pracę do 26 lat </t>
  </si>
  <si>
    <t>ZUS</t>
  </si>
  <si>
    <t>Uowa o pracę pow 26 lat</t>
  </si>
  <si>
    <t>WPISZ NETTO</t>
  </si>
  <si>
    <t>WPISZ VAT</t>
  </si>
  <si>
    <t xml:space="preserve"> Czy Student ?</t>
  </si>
  <si>
    <t xml:space="preserve"> Czy 1 Grupa Inwalidzka ?</t>
  </si>
  <si>
    <t>Czy VATOWIEC 23%</t>
  </si>
  <si>
    <t xml:space="preserve"> SERWISY FISKALNE</t>
  </si>
  <si>
    <t>ROK 2023/2024</t>
  </si>
  <si>
    <t>SYMULACJA ROZLICZANIA SERWISU FISKALNEGO POPRZEZ DOLICZANIE GO DO WYANGRODZENIA*</t>
  </si>
  <si>
    <t xml:space="preserve">* Jest to wyłacznie arkusz poglądowy majacy na celu wizualizację przybliżonych różnic i poglądowych wyników wspierający decyzje w zakresie sposobu rozliczenia fiskalnego serwisu kelnerskeigo.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</si>
</sst>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#,##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4" tint="-0.249977111117893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22"/>
      <color theme="2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 applyProtection="1">
      <protection hidden="1"/>
    </xf>
    <xf numFmtId="44" fontId="0" fillId="2" borderId="0" xfId="1" applyFont="1" applyFill="1" applyProtection="1">
      <protection hidden="1"/>
    </xf>
    <xf numFmtId="0" fontId="0" fillId="2" borderId="0" xfId="0" applyFill="1"/>
    <xf numFmtId="44" fontId="0" fillId="2" borderId="0" xfId="0" applyNumberFormat="1" applyFill="1"/>
    <xf numFmtId="164" fontId="5" fillId="4" borderId="4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164" fontId="5" fillId="4" borderId="18" xfId="0" applyNumberFormat="1" applyFont="1" applyFill="1" applyBorder="1" applyAlignment="1">
      <alignment horizontal="center" vertical="center" wrapText="1"/>
    </xf>
    <xf numFmtId="164" fontId="5" fillId="4" borderId="17" xfId="0" applyNumberFormat="1" applyFont="1" applyFill="1" applyBorder="1" applyAlignment="1">
      <alignment horizontal="center" vertical="center" wrapText="1"/>
    </xf>
    <xf numFmtId="164" fontId="6" fillId="2" borderId="14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 wrapText="1"/>
    </xf>
    <xf numFmtId="165" fontId="5" fillId="2" borderId="14" xfId="1" applyNumberFormat="1" applyFont="1" applyFill="1" applyBorder="1" applyAlignment="1" applyProtection="1">
      <alignment horizontal="center" vertical="center" wrapText="1"/>
    </xf>
    <xf numFmtId="165" fontId="5" fillId="2" borderId="14" xfId="0" applyNumberFormat="1" applyFont="1" applyFill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 applyProtection="1">
      <alignment horizontal="center" vertical="center" wrapText="1"/>
    </xf>
    <xf numFmtId="165" fontId="6" fillId="2" borderId="8" xfId="1" applyNumberFormat="1" applyFont="1" applyFill="1" applyBorder="1" applyAlignment="1" applyProtection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 wrapText="1"/>
    </xf>
    <xf numFmtId="165" fontId="6" fillId="2" borderId="7" xfId="0" applyNumberFormat="1" applyFont="1" applyFill="1" applyBorder="1" applyAlignment="1">
      <alignment horizontal="center" vertical="center" wrapText="1"/>
    </xf>
    <xf numFmtId="165" fontId="6" fillId="2" borderId="8" xfId="0" applyNumberFormat="1" applyFont="1" applyFill="1" applyBorder="1" applyAlignment="1">
      <alignment horizontal="center" vertical="center" wrapText="1"/>
    </xf>
    <xf numFmtId="44" fontId="0" fillId="2" borderId="0" xfId="1" applyFont="1" applyFill="1" applyBorder="1" applyProtection="1"/>
    <xf numFmtId="0" fontId="4" fillId="2" borderId="0" xfId="0" applyFont="1" applyFill="1"/>
    <xf numFmtId="10" fontId="0" fillId="2" borderId="0" xfId="2" applyNumberFormat="1" applyFont="1" applyFill="1" applyBorder="1" applyProtection="1"/>
    <xf numFmtId="165" fontId="7" fillId="3" borderId="17" xfId="1" applyNumberFormat="1" applyFont="1" applyFill="1" applyBorder="1" applyAlignment="1" applyProtection="1">
      <alignment horizontal="center" vertical="center"/>
      <protection locked="0"/>
    </xf>
    <xf numFmtId="165" fontId="7" fillId="3" borderId="7" xfId="1" applyNumberFormat="1" applyFont="1" applyFill="1" applyBorder="1" applyAlignment="1" applyProtection="1">
      <alignment horizontal="center" vertical="center"/>
      <protection locked="0"/>
    </xf>
    <xf numFmtId="16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164" fontId="5" fillId="4" borderId="11" xfId="0" applyNumberFormat="1" applyFont="1" applyFill="1" applyBorder="1" applyAlignment="1">
      <alignment horizontal="center" vertical="center" wrapText="1"/>
    </xf>
    <xf numFmtId="164" fontId="5" fillId="4" borderId="12" xfId="0" applyNumberFormat="1" applyFont="1" applyFill="1" applyBorder="1" applyAlignment="1">
      <alignment horizontal="center" vertical="center" wrapText="1"/>
    </xf>
    <xf numFmtId="164" fontId="5" fillId="4" borderId="13" xfId="0" applyNumberFormat="1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right"/>
      <protection locked="0"/>
    </xf>
    <xf numFmtId="164" fontId="5" fillId="4" borderId="9" xfId="0" applyNumberFormat="1" applyFont="1" applyFill="1" applyBorder="1" applyAlignment="1">
      <alignment horizontal="center" vertical="center" wrapText="1"/>
    </xf>
    <xf numFmtId="164" fontId="5" fillId="4" borderId="15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 applyProtection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1">
    <dxf>
      <fill>
        <patternFill>
          <bgColor rgb="FF00B050"/>
        </patternFill>
      </fill>
    </dxf>
  </dxfs>
  <tableStyles count="1" defaultTableStyle="TableStyleMedium2" defaultPivotStyle="PivotStyleLight16">
    <tableStyle name="Invisible" pivot="0" table="0" count="0" xr9:uid="{42C8C4A7-855B-4438-9C57-AAE7D637503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gastroanalityka.pl" TargetMode="Externa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3</xdr:row>
      <xdr:rowOff>1681</xdr:rowOff>
    </xdr:from>
    <xdr:to>
      <xdr:col>2</xdr:col>
      <xdr:colOff>1566365</xdr:colOff>
      <xdr:row>5</xdr:row>
      <xdr:rowOff>261657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20C18CD-7F95-413C-91A2-76F3401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687481"/>
          <a:ext cx="3204665" cy="945776"/>
        </a:xfrm>
        <a:prstGeom prst="rect">
          <a:avLst/>
        </a:prstGeom>
      </xdr:spPr>
    </xdr:pic>
    <xdr:clientData/>
  </xdr:twoCellAnchor>
  <xdr:twoCellAnchor>
    <xdr:from>
      <xdr:col>0</xdr:col>
      <xdr:colOff>1466850</xdr:colOff>
      <xdr:row>5</xdr:row>
      <xdr:rowOff>180975</xdr:rowOff>
    </xdr:from>
    <xdr:to>
      <xdr:col>10</xdr:col>
      <xdr:colOff>0</xdr:colOff>
      <xdr:row>5</xdr:row>
      <xdr:rowOff>189230</xdr:rowOff>
    </xdr:to>
    <xdr:cxnSp macro="">
      <xdr:nvCxnSpPr>
        <xdr:cNvPr id="4" name="Łącznik prosty 3">
          <a:extLst>
            <a:ext uri="{FF2B5EF4-FFF2-40B4-BE49-F238E27FC236}">
              <a16:creationId xmlns:a16="http://schemas.microsoft.com/office/drawing/2014/main" id="{4833CB0C-CB2D-C3B9-A8A9-D8C6D1964030}"/>
            </a:ext>
          </a:extLst>
        </xdr:cNvPr>
        <xdr:cNvCxnSpPr/>
      </xdr:nvCxnSpPr>
      <xdr:spPr>
        <a:xfrm flipV="1">
          <a:off x="1466850" y="1552575"/>
          <a:ext cx="13677900" cy="8255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3</xdr:row>
      <xdr:rowOff>133350</xdr:rowOff>
    </xdr:from>
    <xdr:to>
      <xdr:col>10</xdr:col>
      <xdr:colOff>66675</xdr:colOff>
      <xdr:row>5</xdr:row>
      <xdr:rowOff>247650</xdr:rowOff>
    </xdr:to>
    <xdr:sp macro="" textlink="">
      <xdr:nvSpPr>
        <xdr:cNvPr id="6" name="Pole tekstowe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FB0A082-13B7-432C-BB2C-D9F986CFDA63}"/>
            </a:ext>
          </a:extLst>
        </xdr:cNvPr>
        <xdr:cNvSpPr txBox="1">
          <a:spLocks noChangeArrowheads="1"/>
        </xdr:cNvSpPr>
      </xdr:nvSpPr>
      <xdr:spPr bwMode="auto">
        <a:xfrm>
          <a:off x="12382500" y="1162050"/>
          <a:ext cx="30765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pl-PL" sz="1100" b="0" i="0" u="none" strike="noStrike" baseline="0">
              <a:solidFill>
                <a:schemeClr val="bg2">
                  <a:lumMod val="50000"/>
                </a:schemeClr>
              </a:solidFill>
              <a:latin typeface="Arial"/>
              <a:cs typeface="Arial"/>
            </a:rPr>
            <a:t>+48 607 039 698 </a:t>
          </a:r>
        </a:p>
        <a:p>
          <a:pPr algn="r" rtl="0">
            <a:defRPr sz="1000"/>
          </a:pPr>
          <a:r>
            <a:rPr lang="pl-PL" sz="1100" b="0" i="0" u="none" strike="noStrike" baseline="0">
              <a:solidFill>
                <a:schemeClr val="bg2">
                  <a:lumMod val="50000"/>
                </a:schemeClr>
              </a:solidFill>
              <a:latin typeface="Arial"/>
              <a:cs typeface="Arial"/>
            </a:rPr>
            <a:t>+48 502 657 386</a:t>
          </a:r>
        </a:p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100" b="0" i="0" u="none" strike="noStrike" baseline="0">
              <a:solidFill>
                <a:schemeClr val="bg2">
                  <a:lumMod val="50000"/>
                </a:schemeClr>
              </a:solidFill>
              <a:latin typeface="Arial"/>
              <a:cs typeface="Arial"/>
            </a:rPr>
            <a:t> </a:t>
          </a:r>
          <a:r>
            <a:rPr lang="pl-PL" sz="1000" b="0" i="0" baseline="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analityka@gastrotax.com.pl</a:t>
          </a:r>
        </a:p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100">
              <a:solidFill>
                <a:schemeClr val="bg2">
                  <a:lumMod val="50000"/>
                </a:schemeClr>
              </a:solidFill>
              <a:effectLst/>
            </a:rPr>
            <a:t>www.gastroanalityka.pl</a:t>
          </a:r>
        </a:p>
        <a:p>
          <a:pPr algn="r" rtl="0">
            <a:defRPr sz="1000"/>
          </a:pPr>
          <a:endParaRPr lang="pl-PL" sz="1100" b="0" i="0" u="none" strike="noStrike" baseline="0">
            <a:solidFill>
              <a:schemeClr val="bg2">
                <a:lumMod val="50000"/>
              </a:schemeClr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0AA1B-7DCE-4832-8764-57E6C4DA0C74}">
  <dimension ref="B2:J48"/>
  <sheetViews>
    <sheetView tabSelected="1" workbookViewId="0">
      <selection activeCell="G23" sqref="G23"/>
    </sheetView>
  </sheetViews>
  <sheetFormatPr defaultColWidth="24.5703125" defaultRowHeight="27" customHeight="1" x14ac:dyDescent="0.25"/>
  <cols>
    <col min="1" max="1" width="9.28515625" style="3" customWidth="1"/>
    <col min="2" max="6" width="24.5703125" style="3"/>
    <col min="7" max="7" width="25" style="3" customWidth="1"/>
    <col min="8" max="16384" width="24.5703125" style="3"/>
  </cols>
  <sheetData>
    <row r="2" spans="2:10" ht="27" customHeight="1" x14ac:dyDescent="0.45">
      <c r="B2" s="34" t="s">
        <v>21</v>
      </c>
      <c r="C2" s="35"/>
      <c r="D2" s="35"/>
      <c r="E2" s="35"/>
      <c r="F2" s="35"/>
      <c r="G2" s="35"/>
      <c r="H2" s="35"/>
      <c r="I2" s="35"/>
      <c r="J2" s="35"/>
    </row>
    <row r="3" spans="2:10" ht="27" customHeight="1" x14ac:dyDescent="0.25">
      <c r="B3" s="36" t="s">
        <v>20</v>
      </c>
      <c r="C3" s="36"/>
      <c r="D3" s="36"/>
      <c r="E3" s="36"/>
      <c r="F3" s="36"/>
      <c r="G3" s="36"/>
      <c r="H3" s="36"/>
      <c r="I3" s="36"/>
      <c r="J3" s="36"/>
    </row>
    <row r="6" spans="2:10" ht="25.5" customHeight="1" thickBot="1" x14ac:dyDescent="0.3">
      <c r="H6" s="4"/>
      <c r="I6" s="4"/>
    </row>
    <row r="7" spans="2:10" ht="27" customHeight="1" x14ac:dyDescent="0.25">
      <c r="B7" s="44" t="s">
        <v>19</v>
      </c>
      <c r="C7" s="37" t="s">
        <v>1</v>
      </c>
      <c r="D7" s="39" t="s">
        <v>11</v>
      </c>
      <c r="E7" s="39" t="s">
        <v>13</v>
      </c>
      <c r="F7" s="39" t="s">
        <v>8</v>
      </c>
      <c r="G7" s="39" t="s">
        <v>9</v>
      </c>
      <c r="H7" s="39" t="s">
        <v>0</v>
      </c>
      <c r="I7" s="39" t="s">
        <v>2</v>
      </c>
      <c r="J7" s="42" t="s">
        <v>10</v>
      </c>
    </row>
    <row r="8" spans="2:10" ht="27" customHeight="1" x14ac:dyDescent="0.25">
      <c r="B8" s="45"/>
      <c r="C8" s="38"/>
      <c r="D8" s="40"/>
      <c r="E8" s="40"/>
      <c r="F8" s="40"/>
      <c r="G8" s="40"/>
      <c r="H8" s="40"/>
      <c r="I8" s="40"/>
      <c r="J8" s="43"/>
    </row>
    <row r="9" spans="2:10" ht="27" customHeight="1" thickBot="1" x14ac:dyDescent="0.3">
      <c r="B9" s="46"/>
      <c r="C9" s="5" t="s">
        <v>16</v>
      </c>
      <c r="D9" s="6"/>
      <c r="E9" s="6"/>
      <c r="F9" s="30" t="s">
        <v>5</v>
      </c>
      <c r="G9" s="6"/>
      <c r="H9" s="6"/>
      <c r="I9" s="6"/>
      <c r="J9" s="7"/>
    </row>
    <row r="10" spans="2:10" ht="27" customHeight="1" x14ac:dyDescent="0.25">
      <c r="B10" s="8" t="s">
        <v>14</v>
      </c>
      <c r="C10" s="5" t="s">
        <v>17</v>
      </c>
      <c r="D10" s="6"/>
      <c r="E10" s="6"/>
      <c r="F10" s="6"/>
      <c r="G10" s="6"/>
      <c r="H10" s="6"/>
      <c r="I10" s="30" t="s">
        <v>5</v>
      </c>
      <c r="J10" s="32" t="s">
        <v>5</v>
      </c>
    </row>
    <row r="11" spans="2:10" ht="27" customHeight="1" x14ac:dyDescent="0.25">
      <c r="B11" s="28">
        <v>10000</v>
      </c>
      <c r="C11" s="9" t="s">
        <v>18</v>
      </c>
      <c r="D11" s="10"/>
      <c r="E11" s="10"/>
      <c r="F11" s="10"/>
      <c r="G11" s="10"/>
      <c r="H11" s="31" t="s">
        <v>5</v>
      </c>
      <c r="I11" s="31" t="s">
        <v>5</v>
      </c>
      <c r="J11" s="33" t="s">
        <v>5</v>
      </c>
    </row>
    <row r="12" spans="2:10" ht="10.5" customHeight="1" x14ac:dyDescent="0.25">
      <c r="B12" s="47"/>
      <c r="C12" s="47"/>
      <c r="D12" s="47"/>
      <c r="E12" s="47"/>
      <c r="F12" s="47"/>
      <c r="G12" s="47"/>
      <c r="H12" s="47"/>
      <c r="I12" s="47"/>
      <c r="J12" s="47"/>
    </row>
    <row r="13" spans="2:10" ht="27" customHeight="1" x14ac:dyDescent="0.25">
      <c r="B13" s="11" t="s">
        <v>15</v>
      </c>
      <c r="C13" s="12" t="s">
        <v>3</v>
      </c>
      <c r="D13" s="13">
        <f>IF($B$11&gt;9500,($B$11-9500)*0.32,0)</f>
        <v>160</v>
      </c>
      <c r="E13" s="14">
        <f>IF($B$11&gt;10000,(10000*0.12)+((($B$11-10000)*0.32)),$B$11*0.12)</f>
        <v>1200</v>
      </c>
      <c r="F13" s="14">
        <f>IF($B$11&gt;9500,($B$11-9500)*0.32,0)</f>
        <v>160</v>
      </c>
      <c r="G13" s="14">
        <f>IF($B$11&gt;10000,(10000*0.12)+((($B$11-10000)*0.32)),$B$11*0.12)</f>
        <v>1200</v>
      </c>
      <c r="H13" s="14">
        <f>($B$16/1.23)*0.03</f>
        <v>271.70731707317077</v>
      </c>
      <c r="I13" s="14">
        <f>($B$16/1.23)*0.19</f>
        <v>1720.8130081300815</v>
      </c>
      <c r="J13" s="15">
        <f>IF(J11=1,($B$16/1.23),$B$11)*IF(B11&gt;10000,0.32,0.12)</f>
        <v>1200</v>
      </c>
    </row>
    <row r="14" spans="2:10" ht="27" customHeight="1" thickBot="1" x14ac:dyDescent="0.3">
      <c r="B14" s="29">
        <v>1140</v>
      </c>
      <c r="C14" s="16" t="s">
        <v>7</v>
      </c>
      <c r="D14" s="17"/>
      <c r="E14" s="17"/>
      <c r="F14" s="17"/>
      <c r="G14" s="17"/>
      <c r="H14" s="17">
        <f>($B$16-($B$16/1.23))*(IF(H11="TAK",1,0))</f>
        <v>0</v>
      </c>
      <c r="I14" s="17">
        <f>($B$16-($B$16/1.23))*(IF(I11="TAK",1,0))</f>
        <v>0</v>
      </c>
      <c r="J14" s="18">
        <f>($B$16-($B$16/1.23))*(IF(J11="TAK",1,0))</f>
        <v>0</v>
      </c>
    </row>
    <row r="15" spans="2:10" ht="27" customHeight="1" x14ac:dyDescent="0.25">
      <c r="B15" s="19" t="s">
        <v>6</v>
      </c>
      <c r="C15" s="16" t="s">
        <v>12</v>
      </c>
      <c r="D15" s="20">
        <f>IF(D9=1,0,$B$11*0.43)</f>
        <v>4300</v>
      </c>
      <c r="E15" s="20">
        <f>IF(E9=1,0,$B$11*0.43)</f>
        <v>4300</v>
      </c>
      <c r="F15" s="20">
        <f>IF(F9="TAK",0,$B$11*0.43)</f>
        <v>4300</v>
      </c>
      <c r="G15" s="20">
        <f>IF(G9=1,0,$B$11*0.43)</f>
        <v>4300</v>
      </c>
      <c r="H15" s="17">
        <v>0</v>
      </c>
      <c r="I15" s="17">
        <f>IF(I10="TAK",(IF(I11="TAK",$B$16-I14,$B$11)*0.05)*0.7,IF(I11="TAK",$B$16-I14,$B$11)*0.05)</f>
        <v>500</v>
      </c>
      <c r="J15" s="18">
        <f>IF(I10="TAK",(IF(I11="TAK",$B$16-I14,$B$11)*0.05)*0.7,IF(I11="TAK",$B$16-I14,$B$11)*0.09)</f>
        <v>900</v>
      </c>
    </row>
    <row r="16" spans="2:10" ht="27" customHeight="1" thickBot="1" x14ac:dyDescent="0.3">
      <c r="B16" s="21">
        <f>B11+B14</f>
        <v>11140</v>
      </c>
      <c r="C16" s="22" t="s">
        <v>4</v>
      </c>
      <c r="D16" s="23">
        <f>$B$11-D15-D13</f>
        <v>5540</v>
      </c>
      <c r="E16" s="23">
        <f>$B$11-E15-E13</f>
        <v>4500</v>
      </c>
      <c r="F16" s="23">
        <f>$B$11-F15-F13</f>
        <v>5540</v>
      </c>
      <c r="G16" s="23">
        <f>$B$11-G15-G13</f>
        <v>4500</v>
      </c>
      <c r="H16" s="23">
        <f>IF(H11="TAK",$B$16,$B$11)-H13-H14-H15</f>
        <v>9728.292682926829</v>
      </c>
      <c r="I16" s="23">
        <f>IF(I11="TAK",$B$16,$B$11)-I13-I14-I15</f>
        <v>7779.1869918699194</v>
      </c>
      <c r="J16" s="24">
        <f>IF(J11="TAK",$B$16,$B$11)-J13-J14-J15</f>
        <v>7900</v>
      </c>
    </row>
    <row r="17" spans="2:10" ht="27" customHeight="1" x14ac:dyDescent="0.25">
      <c r="B17" s="41" t="s">
        <v>22</v>
      </c>
      <c r="C17" s="41"/>
      <c r="D17" s="41"/>
      <c r="E17" s="41"/>
      <c r="F17" s="41"/>
      <c r="G17" s="41"/>
      <c r="H17" s="41"/>
      <c r="I17" s="41"/>
      <c r="J17" s="41"/>
    </row>
    <row r="21" spans="2:10" ht="27" customHeight="1" x14ac:dyDescent="0.25">
      <c r="G21" s="25"/>
    </row>
    <row r="25" spans="2:10" ht="27" customHeight="1" x14ac:dyDescent="0.25">
      <c r="B25" s="1"/>
      <c r="C25" s="1"/>
    </row>
    <row r="26" spans="2:10" ht="27" customHeight="1" x14ac:dyDescent="0.25">
      <c r="B26" s="1"/>
      <c r="C26" s="1"/>
      <c r="D26" s="26"/>
    </row>
    <row r="27" spans="2:10" ht="27" customHeight="1" x14ac:dyDescent="0.25">
      <c r="B27" s="1"/>
      <c r="C27" s="1"/>
    </row>
    <row r="28" spans="2:10" ht="27" customHeight="1" x14ac:dyDescent="0.25">
      <c r="B28" s="2"/>
      <c r="C28" s="1"/>
    </row>
    <row r="29" spans="2:10" ht="27" customHeight="1" x14ac:dyDescent="0.25">
      <c r="B29" s="2"/>
      <c r="C29" s="1"/>
    </row>
    <row r="38" spans="2:4" ht="27" customHeight="1" x14ac:dyDescent="0.25">
      <c r="B38" s="2"/>
      <c r="C38" s="1"/>
      <c r="D38" s="27"/>
    </row>
    <row r="39" spans="2:4" ht="27" customHeight="1" x14ac:dyDescent="0.25">
      <c r="B39" s="2"/>
      <c r="C39" s="1"/>
    </row>
    <row r="40" spans="2:4" ht="27" customHeight="1" x14ac:dyDescent="0.25">
      <c r="B40" s="2"/>
      <c r="C40" s="1"/>
    </row>
    <row r="41" spans="2:4" ht="27" customHeight="1" x14ac:dyDescent="0.25">
      <c r="B41" s="1"/>
      <c r="C41" s="1"/>
    </row>
    <row r="42" spans="2:4" ht="27" customHeight="1" x14ac:dyDescent="0.25">
      <c r="B42" s="1"/>
      <c r="C42" s="1"/>
    </row>
    <row r="43" spans="2:4" ht="27" customHeight="1" x14ac:dyDescent="0.25">
      <c r="B43" s="1"/>
      <c r="C43" s="1"/>
    </row>
    <row r="44" spans="2:4" ht="27" customHeight="1" x14ac:dyDescent="0.25">
      <c r="B44" s="1"/>
      <c r="C44" s="1"/>
    </row>
    <row r="45" spans="2:4" ht="27" customHeight="1" x14ac:dyDescent="0.25">
      <c r="B45" s="1"/>
      <c r="C45" s="1"/>
    </row>
    <row r="46" spans="2:4" ht="27" customHeight="1" x14ac:dyDescent="0.25">
      <c r="B46" s="1"/>
      <c r="C46" s="1"/>
    </row>
    <row r="47" spans="2:4" ht="27" customHeight="1" x14ac:dyDescent="0.25">
      <c r="B47" s="1"/>
      <c r="C47" s="1"/>
    </row>
    <row r="48" spans="2:4" ht="27" customHeight="1" x14ac:dyDescent="0.25">
      <c r="B48" s="1"/>
      <c r="C48" s="1"/>
    </row>
  </sheetData>
  <sheetProtection algorithmName="SHA-512" hashValue="Ez8UkQF8/IIMVg9oNwW4XxYqKhqGJWf9juj7fecFh/viJ1FcLnc/0BYPCQNnBVYVods02omZIpqvwYLlmCYrlQ==" saltValue="EDfPr4ZvoDsXpg6WQDNUKw==" spinCount="100000" sheet="1" objects="1" scenarios="1"/>
  <mergeCells count="13">
    <mergeCell ref="B17:J17"/>
    <mergeCell ref="J7:J8"/>
    <mergeCell ref="B7:B9"/>
    <mergeCell ref="B12:J12"/>
    <mergeCell ref="B2:J2"/>
    <mergeCell ref="B3:J3"/>
    <mergeCell ref="C7:C8"/>
    <mergeCell ref="D7:D8"/>
    <mergeCell ref="E7:E8"/>
    <mergeCell ref="F7:F8"/>
    <mergeCell ref="G7:G8"/>
    <mergeCell ref="H7:H8"/>
    <mergeCell ref="I7:I8"/>
  </mergeCells>
  <conditionalFormatting sqref="C16:J16">
    <cfRule type="top10" dxfId="0" priority="1" rank="1"/>
  </conditionalFormatting>
  <dataValidations count="1">
    <dataValidation type="list" allowBlank="1" showInputMessage="1" showErrorMessage="1" sqref="F9 I10:J11 H11" xr:uid="{0DA23FA3-8ACB-4386-98BD-E176C33DAA9D}">
      <formula1>"TAK,NIE"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SERWIS KELNERSKI FISKLANY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Bartłomiej  Arkabuz</dc:creator>
  <cp:lastModifiedBy>Bartłomiej  Arkabuz</cp:lastModifiedBy>
  <dcterms:created xsi:type="dcterms:W3CDTF">2023-11-18T03:06:04Z</dcterms:created>
  <dcterms:modified xsi:type="dcterms:W3CDTF">2023-12-03T12:38:24Z</dcterms:modified>
</cp:coreProperties>
</file>